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menez\Documents\"/>
    </mc:Choice>
  </mc:AlternateContent>
  <xr:revisionPtr revIDLastSave="0" documentId="8_{6ED48D17-AA7A-4B1F-A3A5-9D9BB67FCF91}" xr6:coauthVersionLast="47" xr6:coauthVersionMax="47" xr10:uidLastSave="{00000000-0000-0000-0000-000000000000}"/>
  <workbookProtection workbookAlgorithmName="SHA-512" workbookHashValue="WGtLlGttlF6R1jkjTviRSFIdai8kW7QTRBEkJOJHVGyXckt5r3I04QMplTKlWNOeV23hh3mzGRu4XhFed25XmA==" workbookSaltValue="ilGgNdC4hIpeOmU+2csQ4w==" workbookSpinCount="100000" lockStructure="1"/>
  <bookViews>
    <workbookView xWindow="-120" yWindow="-120" windowWidth="20730" windowHeight="11760" tabRatio="616" xr2:uid="{00000000-000D-0000-FFFF-FFFF00000000}"/>
  </bookViews>
  <sheets>
    <sheet name="Simulateur Intéressement CFTC" sheetId="9" r:id="rId1"/>
    <sheet name="Hypot Calcul 2021" sheetId="1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1" l="1"/>
  <c r="E20" i="11" s="1"/>
  <c r="F22" i="11"/>
  <c r="F24" i="11"/>
  <c r="E24" i="11" s="1"/>
  <c r="D24" i="11" s="1"/>
  <c r="A23" i="11"/>
  <c r="A24" i="11"/>
  <c r="D13" i="11"/>
  <c r="D14" i="11" s="1"/>
  <c r="F14" i="11"/>
  <c r="C14" i="11"/>
  <c r="C24" i="11" l="1"/>
  <c r="D8" i="9"/>
  <c r="C30" i="11"/>
  <c r="A22" i="11" l="1"/>
  <c r="A21" i="11"/>
  <c r="F10" i="11"/>
  <c r="C10" i="11"/>
  <c r="D9" i="11"/>
  <c r="E22" i="11" s="1"/>
  <c r="F6" i="11"/>
  <c r="C6" i="11"/>
  <c r="D5" i="11"/>
  <c r="D20" i="11" l="1"/>
  <c r="C20" i="11" s="1"/>
  <c r="D22" i="11"/>
  <c r="C22" i="11" s="1"/>
  <c r="D10" i="11"/>
  <c r="D6" i="11"/>
  <c r="C26" i="11" l="1"/>
  <c r="B33" i="11" s="1"/>
  <c r="C35" i="11" l="1"/>
  <c r="E8" i="9"/>
  <c r="C33" i="11" l="1"/>
  <c r="D33" i="11" s="1"/>
  <c r="D7" i="9" s="1"/>
  <c r="E7" i="9" s="1"/>
  <c r="D9" i="9" l="1"/>
  <c r="E9" i="9" s="1"/>
</calcChain>
</file>

<file path=xl/sharedStrings.xml><?xml version="1.0" encoding="utf-8"?>
<sst xmlns="http://schemas.openxmlformats.org/spreadsheetml/2006/main" count="72" uniqueCount="66">
  <si>
    <t>Seuil 1</t>
  </si>
  <si>
    <t>Seuil 2</t>
  </si>
  <si>
    <t>Coeff seuil 1 (CSR1)</t>
  </si>
  <si>
    <t>Coeff seuil 2 (CSR2)</t>
  </si>
  <si>
    <t>S1min</t>
  </si>
  <si>
    <t>S1max</t>
  </si>
  <si>
    <t>S2min</t>
  </si>
  <si>
    <t>S2max</t>
  </si>
  <si>
    <t>SR1 - Seuil Réel 1</t>
  </si>
  <si>
    <t>SR2 - Seuil Réel 2</t>
  </si>
  <si>
    <t>Intéressement = Total masse salariale Brute d'1 mois * Coefficient</t>
  </si>
  <si>
    <t>S1</t>
  </si>
  <si>
    <t>S2</t>
  </si>
  <si>
    <t>F1</t>
  </si>
  <si>
    <t>F2</t>
  </si>
  <si>
    <t>S1min+F1</t>
  </si>
  <si>
    <t>S2min+F2</t>
  </si>
  <si>
    <t>Calcul du coefficient d'intéressement / assiettes &gt;&gt; Réel = cible RF01</t>
  </si>
  <si>
    <t>Seuil 1 (en kclients) - SR1</t>
  </si>
  <si>
    <t>Seuil 2 (en M€) - SR2</t>
  </si>
  <si>
    <t>au total des deux  primes</t>
  </si>
  <si>
    <t>de prime d'intéressement</t>
  </si>
  <si>
    <t>Celui de la fiche de paie</t>
  </si>
  <si>
    <t>S1 Parc Clients FTTH &amp; FTTO</t>
  </si>
  <si>
    <t>Valeur</t>
  </si>
  <si>
    <t>Valeurs à saisir issues de l'Accord d'Intéressement annuel (bornes)</t>
  </si>
  <si>
    <t>Détermination Coeff Seuil 1</t>
  </si>
  <si>
    <t>Détermination Coeff Seuil 2</t>
  </si>
  <si>
    <t>Effectif</t>
  </si>
  <si>
    <t>Montant Interessement</t>
  </si>
  <si>
    <t>Assiette Brute Mensuelle</t>
  </si>
  <si>
    <t>Part Variable</t>
  </si>
  <si>
    <t>Part Fixe</t>
  </si>
  <si>
    <t>Assiette Participation</t>
  </si>
  <si>
    <t>Prime Fixe</t>
  </si>
  <si>
    <t>S2 EBITDA consolidé (M€)
après loyers</t>
  </si>
  <si>
    <t>Taux de l'accord d'intéressement au titre de 2020</t>
  </si>
  <si>
    <t>Valeurs à saisir issues des Résultats Réels de l'année 2020</t>
  </si>
  <si>
    <t>INTERESSEMENT 2021 BOUYGUES TELECOM</t>
  </si>
  <si>
    <t>S3 Nb agglomérations 5G (&gt;100k)</t>
  </si>
  <si>
    <t>Seuil 3</t>
  </si>
  <si>
    <t>Coeff seuil 3 (CSR3)</t>
  </si>
  <si>
    <t>S3max</t>
  </si>
  <si>
    <t>S3</t>
  </si>
  <si>
    <t>S3min+F3</t>
  </si>
  <si>
    <t>S3min</t>
  </si>
  <si>
    <t>F3</t>
  </si>
  <si>
    <t>Seuil 3 (en Nb agglo) - SR3</t>
  </si>
  <si>
    <t>Détermination Coeff Seuil 3</t>
  </si>
  <si>
    <t>SR3 - Seuil Réel 3</t>
  </si>
  <si>
    <t>Taux d'interessement (CSR1+CSR2+CSR3)</t>
  </si>
  <si>
    <t>de participation aux résultats</t>
  </si>
  <si>
    <t>Estimer votre intéressement et votre participation 2021 versés en 2022</t>
  </si>
  <si>
    <t>Votre salaire moyen mensuel brut =&gt;</t>
  </si>
  <si>
    <t>Effectif éligible source RH</t>
  </si>
  <si>
    <t>2020 = 8450</t>
  </si>
  <si>
    <t>2021 = 9025</t>
  </si>
  <si>
    <t>2020 = 7300</t>
  </si>
  <si>
    <t>simulateur (équivalent 12 mois)</t>
  </si>
  <si>
    <t>% salaire mens.</t>
  </si>
  <si>
    <r>
      <t xml:space="preserve">Attention : Valeur calculée par vos élus </t>
    </r>
    <r>
      <rPr>
        <b/>
        <sz val="10"/>
        <color rgb="FF0070C0"/>
        <rFont val="Calibri"/>
        <family val="2"/>
        <scheme val="minor"/>
      </rPr>
      <t>CFTC</t>
    </r>
    <r>
      <rPr>
        <sz val="10"/>
        <color rgb="FF0070C0"/>
        <rFont val="Calibri"/>
        <family val="2"/>
        <scheme val="minor"/>
      </rPr>
      <t xml:space="preserve"> sur une base estimée des résultats de l'entreprise et sur une présence effective du collaborateur </t>
    </r>
    <r>
      <rPr>
        <u/>
        <sz val="10"/>
        <color rgb="FF0070C0"/>
        <rFont val="Calibri"/>
        <family val="2"/>
        <scheme val="minor"/>
      </rPr>
      <t>pendant 12 mois</t>
    </r>
    <r>
      <rPr>
        <sz val="10"/>
        <color rgb="FF0070C0"/>
        <rFont val="Calibri"/>
        <family val="2"/>
        <scheme val="minor"/>
      </rPr>
      <t>. 
Montant réel communiqué officiellement par la Direction et versé fin avril.</t>
    </r>
  </si>
  <si>
    <t>Conforme RGPD</t>
  </si>
  <si>
    <t>Simulateur fiable à 95% en 2019 &amp; 2020</t>
  </si>
  <si>
    <t>Montant brut*</t>
  </si>
  <si>
    <t>* hors CSG/CRDS</t>
  </si>
  <si>
    <t>2021 = 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</si>
</sst>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00_ ;\-#,##0.000\ "/>
    <numFmt numFmtId="166" formatCode="_-* #,##0.00\ _D_M_-;\-* #,##0.00\ _D_M_-;_-* &quot;-&quot;??\ _D_M_-;_-@_-"/>
    <numFmt numFmtId="167" formatCode="0.0%"/>
    <numFmt numFmtId="168" formatCode="#,##0\ &quot;€&quot;"/>
    <numFmt numFmtId="169" formatCode="0.000"/>
    <numFmt numFmtId="170" formatCode="#,##0.0"/>
    <numFmt numFmtId="171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indexed="1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6" fillId="0" borderId="0" xfId="0" applyFont="1"/>
    <xf numFmtId="0" fontId="1" fillId="0" borderId="0" xfId="0" applyFont="1"/>
    <xf numFmtId="3" fontId="1" fillId="0" borderId="0" xfId="0" applyNumberFormat="1" applyFont="1"/>
    <xf numFmtId="165" fontId="8" fillId="2" borderId="21" xfId="1" applyNumberFormat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3" fontId="11" fillId="0" borderId="11" xfId="0" applyNumberFormat="1" applyFont="1" applyBorder="1" applyAlignment="1">
      <alignment horizontal="center"/>
    </xf>
    <xf numFmtId="0" fontId="12" fillId="0" borderId="9" xfId="1" quotePrefix="1" applyFont="1" applyBorder="1" applyAlignment="1" applyProtection="1">
      <alignment horizontal="center" vertical="center"/>
    </xf>
    <xf numFmtId="3" fontId="11" fillId="0" borderId="1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14" xfId="1" applyNumberFormat="1" applyFont="1" applyBorder="1" applyAlignment="1" applyProtection="1">
      <alignment horizontal="center" vertical="center"/>
    </xf>
    <xf numFmtId="3" fontId="4" fillId="0" borderId="8" xfId="1" applyNumberFormat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164" fontId="5" fillId="0" borderId="18" xfId="4" applyFont="1" applyBorder="1" applyAlignment="1">
      <alignment horizontal="center"/>
    </xf>
    <xf numFmtId="164" fontId="13" fillId="0" borderId="15" xfId="4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right" vertical="center"/>
    </xf>
    <xf numFmtId="164" fontId="13" fillId="0" borderId="0" xfId="4" applyFont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9" fillId="3" borderId="2" xfId="1" applyFont="1" applyFill="1" applyBorder="1" applyAlignment="1" applyProtection="1">
      <alignment horizontal="right" vertical="center"/>
    </xf>
    <xf numFmtId="0" fontId="9" fillId="3" borderId="3" xfId="1" applyFont="1" applyFill="1" applyBorder="1" applyAlignment="1" applyProtection="1">
      <alignment horizontal="right" vertical="center"/>
    </xf>
    <xf numFmtId="0" fontId="13" fillId="0" borderId="16" xfId="1" applyFont="1" applyBorder="1" applyAlignment="1" applyProtection="1">
      <alignment horizontal="right" vertical="center" indent="6"/>
    </xf>
    <xf numFmtId="0" fontId="13" fillId="0" borderId="9" xfId="1" applyFont="1" applyBorder="1" applyAlignment="1" applyProtection="1">
      <alignment horizontal="right" vertical="center" indent="6"/>
    </xf>
    <xf numFmtId="0" fontId="14" fillId="0" borderId="9" xfId="1" quotePrefix="1" applyFont="1" applyBorder="1" applyAlignment="1" applyProtection="1">
      <alignment horizontal="center" vertical="center"/>
    </xf>
    <xf numFmtId="168" fontId="0" fillId="0" borderId="0" xfId="0" applyNumberFormat="1" applyFont="1"/>
    <xf numFmtId="168" fontId="0" fillId="0" borderId="0" xfId="0" applyNumberFormat="1" applyFont="1" applyAlignment="1">
      <alignment horizontal="center" vertical="center"/>
    </xf>
    <xf numFmtId="167" fontId="0" fillId="0" borderId="0" xfId="5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3" fontId="18" fillId="4" borderId="10" xfId="0" applyNumberFormat="1" applyFont="1" applyFill="1" applyBorder="1" applyAlignment="1">
      <alignment horizontal="center"/>
    </xf>
    <xf numFmtId="3" fontId="18" fillId="4" borderId="11" xfId="1" applyNumberFormat="1" applyFont="1" applyFill="1" applyBorder="1" applyAlignment="1" applyProtection="1">
      <alignment horizontal="center" vertical="center"/>
    </xf>
    <xf numFmtId="3" fontId="18" fillId="4" borderId="12" xfId="1" applyNumberFormat="1" applyFont="1" applyFill="1" applyBorder="1" applyAlignment="1" applyProtection="1">
      <alignment horizontal="center" vertical="center"/>
    </xf>
    <xf numFmtId="3" fontId="18" fillId="4" borderId="22" xfId="1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3" fillId="0" borderId="17" xfId="4" applyNumberFormat="1" applyFont="1" applyBorder="1" applyAlignment="1" applyProtection="1">
      <alignment horizontal="center" vertical="center"/>
    </xf>
    <xf numFmtId="0" fontId="13" fillId="0" borderId="19" xfId="4" applyNumberFormat="1" applyFont="1" applyBorder="1" applyAlignment="1" applyProtection="1">
      <alignment horizontal="center" vertical="center"/>
    </xf>
    <xf numFmtId="2" fontId="5" fillId="0" borderId="17" xfId="4" applyNumberFormat="1" applyFont="1" applyBorder="1" applyAlignment="1">
      <alignment horizontal="center"/>
    </xf>
    <xf numFmtId="169" fontId="13" fillId="0" borderId="15" xfId="4" applyNumberFormat="1" applyFont="1" applyBorder="1" applyAlignment="1" applyProtection="1">
      <alignment horizontal="center" vertical="center"/>
    </xf>
    <xf numFmtId="169" fontId="0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3" borderId="23" xfId="1" applyFont="1" applyFill="1" applyBorder="1" applyAlignment="1" applyProtection="1">
      <alignment horizontal="center" vertical="center"/>
    </xf>
    <xf numFmtId="168" fontId="0" fillId="6" borderId="21" xfId="0" applyNumberFormat="1" applyFont="1" applyFill="1" applyBorder="1" applyAlignment="1" applyProtection="1">
      <alignment horizontal="center" vertical="center"/>
      <protection locked="0"/>
    </xf>
    <xf numFmtId="168" fontId="6" fillId="7" borderId="0" xfId="0" applyNumberFormat="1" applyFont="1" applyFill="1" applyAlignment="1">
      <alignment horizontal="center"/>
    </xf>
    <xf numFmtId="171" fontId="7" fillId="0" borderId="0" xfId="0" applyNumberFormat="1" applyFont="1" applyAlignment="1">
      <alignment horizontal="center"/>
    </xf>
    <xf numFmtId="168" fontId="22" fillId="5" borderId="0" xfId="1" applyNumberFormat="1" applyFont="1" applyFill="1" applyBorder="1" applyAlignment="1" applyProtection="1">
      <alignment horizontal="center" vertical="center"/>
    </xf>
    <xf numFmtId="3" fontId="22" fillId="5" borderId="0" xfId="1" applyNumberFormat="1" applyFont="1" applyFill="1" applyBorder="1" applyAlignment="1" applyProtection="1">
      <alignment horizontal="center" vertical="center"/>
    </xf>
    <xf numFmtId="170" fontId="22" fillId="5" borderId="22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167" fontId="25" fillId="0" borderId="0" xfId="5" applyNumberFormat="1" applyFont="1" applyAlignment="1">
      <alignment horizontal="center"/>
    </xf>
    <xf numFmtId="167" fontId="26" fillId="0" borderId="0" xfId="5" applyNumberFormat="1" applyFont="1" applyAlignment="1">
      <alignment horizontal="center"/>
    </xf>
    <xf numFmtId="0" fontId="27" fillId="0" borderId="0" xfId="0" quotePrefix="1" applyFont="1"/>
    <xf numFmtId="2" fontId="1" fillId="0" borderId="0" xfId="0" applyNumberFormat="1" applyFont="1"/>
    <xf numFmtId="169" fontId="9" fillId="8" borderId="20" xfId="4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8" xfId="1" applyFont="1" applyFill="1" applyBorder="1" applyAlignment="1" applyProtection="1">
      <alignment horizontal="right" vertical="center" wrapText="1" indent="3"/>
    </xf>
    <xf numFmtId="0" fontId="7" fillId="3" borderId="15" xfId="1" applyFont="1" applyFill="1" applyBorder="1" applyAlignment="1" applyProtection="1">
      <alignment horizontal="right" vertical="center" wrapText="1" indent="3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2" borderId="1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center" vertical="center"/>
    </xf>
    <xf numFmtId="0" fontId="9" fillId="3" borderId="15" xfId="1" applyFont="1" applyFill="1" applyBorder="1" applyAlignment="1" applyProtection="1">
      <alignment horizontal="center" vertical="center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right" vertical="center" indent="3"/>
    </xf>
    <xf numFmtId="0" fontId="7" fillId="3" borderId="15" xfId="1" applyFont="1" applyFill="1" applyBorder="1" applyAlignment="1" applyProtection="1">
      <alignment horizontal="right" vertical="center" indent="3"/>
    </xf>
  </cellXfs>
  <cellStyles count="6">
    <cellStyle name="Milliers" xfId="4" builtinId="3"/>
    <cellStyle name="Milliers 2" xfId="3" xr:uid="{00000000-0005-0000-0000-000001000000}"/>
    <cellStyle name="Normal" xfId="0" builtinId="0"/>
    <cellStyle name="Normal_INTERESSEMENT 2005 v3" xfId="1" xr:uid="{00000000-0005-0000-0000-000003000000}"/>
    <cellStyle name="Pourcentage" xfId="5" builtinId="5"/>
    <cellStyle name="Pourcentage 2" xfId="2" xr:uid="{00000000-0005-0000-0000-000005000000}"/>
  </cellStyles>
  <dxfs count="0"/>
  <tableStyles count="0" defaultTableStyle="TableStyleMedium2" defaultPivotStyle="PivotStyleLight16"/>
  <colors>
    <mruColors>
      <color rgb="FFFFFF7D"/>
      <color rgb="FF99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579845</xdr:colOff>
      <xdr:row>0</xdr:row>
      <xdr:rowOff>154213</xdr:rowOff>
    </xdr:from>
    <xdr:to>
      <xdr:col>1</xdr:col>
      <xdr:colOff>1236662</xdr:colOff>
      <xdr:row>3</xdr:row>
      <xdr:rowOff>97076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DF51C9-3FDB-443C-9093-143485C9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845" y="154213"/>
          <a:ext cx="1341030" cy="1250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"/>
  <sheetViews>
    <sheetView showGridLines="0" showRowColHeaders="0" tabSelected="1" zoomScale="120" zoomScaleNormal="120" workbookViewId="0">
      <selection activeCell="C7" sqref="C7"/>
    </sheetView>
  </sheetViews>
  <sheetFormatPr baseColWidth="10" defaultRowHeight="15" x14ac:dyDescent="0.25"/>
  <cols>
    <col min="1" max="1" width="9.85546875" customWidth="1"/>
    <col min="2" max="2" width="22.7109375" customWidth="1"/>
    <col min="4" max="4" width="12" customWidth="1"/>
    <col min="5" max="5" width="15.7109375" customWidth="1"/>
    <col min="6" max="6" width="9.85546875" customWidth="1"/>
    <col min="7" max="7" width="6.7109375" customWidth="1"/>
    <col min="8" max="8" width="8.5703125" customWidth="1"/>
    <col min="9" max="9" width="7.7109375" customWidth="1"/>
  </cols>
  <sheetData>
    <row r="2" spans="1:8" ht="35.25" customHeight="1" x14ac:dyDescent="0.3">
      <c r="C2" s="65" t="s">
        <v>52</v>
      </c>
      <c r="D2" s="65"/>
      <c r="E2" s="65"/>
      <c r="F2" s="65"/>
      <c r="G2" s="65"/>
      <c r="H2" s="65"/>
    </row>
    <row r="3" spans="1:8" ht="54.75" customHeight="1" x14ac:dyDescent="0.25">
      <c r="C3" s="64" t="s">
        <v>60</v>
      </c>
      <c r="D3" s="64"/>
      <c r="E3" s="64"/>
      <c r="F3" s="64"/>
      <c r="G3" s="64"/>
      <c r="H3" s="64"/>
    </row>
    <row r="6" spans="1:8" ht="15.75" thickBot="1" x14ac:dyDescent="0.3">
      <c r="D6" s="55" t="s">
        <v>63</v>
      </c>
      <c r="E6" s="57" t="s">
        <v>59</v>
      </c>
    </row>
    <row r="7" spans="1:8" ht="15.75" thickBot="1" x14ac:dyDescent="0.3">
      <c r="A7" s="63" t="s">
        <v>53</v>
      </c>
      <c r="B7" s="63"/>
      <c r="C7" s="49">
        <v>3333</v>
      </c>
      <c r="D7" s="31">
        <f>(C7*13.1/('Hypot Calcul 2021'!A33*12))*'Hypot Calcul 2021'!C35+'Hypot Calcul 2021'!D33</f>
        <v>1328.0998996913579</v>
      </c>
      <c r="E7" s="58">
        <f>D7/C7</f>
        <v>0.39846981688909627</v>
      </c>
      <c r="F7" s="1" t="s">
        <v>21</v>
      </c>
      <c r="G7" s="1"/>
    </row>
    <row r="8" spans="1:8" x14ac:dyDescent="0.25">
      <c r="A8" s="32" t="s">
        <v>22</v>
      </c>
      <c r="B8" s="1"/>
      <c r="C8" s="1"/>
      <c r="D8" s="31">
        <f>(C7*13.1/('Hypot Calcul 2021'!A33*12))*'Hypot Calcul 2021'!B30</f>
        <v>1171.1502343749999</v>
      </c>
      <c r="E8" s="58">
        <f>D8/C7</f>
        <v>0.35138020833333328</v>
      </c>
      <c r="F8" s="1" t="s">
        <v>51</v>
      </c>
      <c r="G8" s="1"/>
    </row>
    <row r="9" spans="1:8" x14ac:dyDescent="0.25">
      <c r="A9" s="56" t="s">
        <v>62</v>
      </c>
      <c r="B9" s="1"/>
      <c r="C9" s="1"/>
      <c r="D9" s="50">
        <f>D7+D8</f>
        <v>2499.2501340663575</v>
      </c>
      <c r="E9" s="59">
        <f>D9/C7</f>
        <v>0.74985002522242949</v>
      </c>
      <c r="F9" s="2" t="s">
        <v>20</v>
      </c>
      <c r="G9" s="2"/>
    </row>
    <row r="10" spans="1:8" x14ac:dyDescent="0.25">
      <c r="A10" s="56" t="s">
        <v>61</v>
      </c>
    </row>
    <row r="11" spans="1:8" x14ac:dyDescent="0.25">
      <c r="D11" s="60" t="s">
        <v>64</v>
      </c>
    </row>
  </sheetData>
  <sheetProtection sheet="1" selectLockedCells="1"/>
  <protectedRanges>
    <protectedRange algorithmName="SHA-512" hashValue="On7xIOa/llC9ARxx/KzE0u6kWALF7Q83WIhdoDgwOC8fNdwPSER/z6DYzN0n8blpVYQXGt9huzEHmZVPaF2DrA==" saltValue="gcEBmYKE1hO7zUwQB7qjZg==" spinCount="100000" sqref="A6:B13" name="Plage2"/>
    <protectedRange algorithmName="SHA-512" hashValue="UanL9oHEJue1nc/HH7+8hnSpW2QUHK7+CMcAMJDXqJUX8FfsTVgHyBFStWoQJY5fbwNQ0zjBx0muhCHLsxWsqQ==" saltValue="HxbN2soRIQfQ8AoVSNxMkA==" spinCount="100000" sqref="D4:I12" name="Plage1"/>
  </protectedRanges>
  <mergeCells count="3">
    <mergeCell ref="A7:B7"/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C7B3-5DBD-4572-A257-D80032B414FA}">
  <sheetPr>
    <pageSetUpPr fitToPage="1"/>
  </sheetPr>
  <dimension ref="A1:L63"/>
  <sheetViews>
    <sheetView showGridLines="0" zoomScale="70" zoomScaleNormal="70" workbookViewId="0">
      <selection activeCell="F44" sqref="F44"/>
    </sheetView>
  </sheetViews>
  <sheetFormatPr baseColWidth="10" defaultRowHeight="15" x14ac:dyDescent="0.25"/>
  <cols>
    <col min="1" max="1" width="30.85546875" customWidth="1"/>
    <col min="2" max="2" width="34.85546875" customWidth="1"/>
    <col min="3" max="3" width="17.140625" bestFit="1" customWidth="1"/>
    <col min="4" max="4" width="13.5703125" customWidth="1"/>
    <col min="5" max="5" width="13.85546875" bestFit="1" customWidth="1"/>
    <col min="6" max="6" width="12.42578125" customWidth="1"/>
    <col min="7" max="7" width="1.28515625" customWidth="1"/>
  </cols>
  <sheetData>
    <row r="1" spans="1:11" ht="23.25" x14ac:dyDescent="0.25">
      <c r="A1" s="70" t="s">
        <v>38</v>
      </c>
      <c r="B1" s="71"/>
      <c r="C1" s="71"/>
      <c r="D1" s="71"/>
      <c r="E1" s="71"/>
      <c r="F1" s="71"/>
      <c r="G1" s="71"/>
      <c r="H1" s="71"/>
    </row>
    <row r="2" spans="1:11" ht="15.75" thickBot="1" x14ac:dyDescent="0.3"/>
    <row r="3" spans="1:11" ht="15.75" thickBot="1" x14ac:dyDescent="0.3">
      <c r="A3" s="72" t="s">
        <v>36</v>
      </c>
      <c r="B3" s="72"/>
      <c r="C3" s="72"/>
      <c r="D3" s="72"/>
      <c r="E3" s="72"/>
      <c r="F3" s="73"/>
      <c r="G3" s="3"/>
      <c r="H3" s="5"/>
      <c r="J3" s="38" t="s">
        <v>24</v>
      </c>
      <c r="K3" t="s">
        <v>25</v>
      </c>
    </row>
    <row r="4" spans="1:11" x14ac:dyDescent="0.25">
      <c r="A4" s="75" t="s">
        <v>23</v>
      </c>
      <c r="B4" s="6"/>
      <c r="C4" s="7" t="s">
        <v>4</v>
      </c>
      <c r="D4" s="7" t="s">
        <v>15</v>
      </c>
      <c r="E4" s="7" t="s">
        <v>11</v>
      </c>
      <c r="F4" s="8" t="s">
        <v>5</v>
      </c>
      <c r="G4" s="3"/>
      <c r="H4" s="9" t="s">
        <v>13</v>
      </c>
      <c r="J4" s="39" t="s">
        <v>24</v>
      </c>
      <c r="K4" t="s">
        <v>37</v>
      </c>
    </row>
    <row r="5" spans="1:11" x14ac:dyDescent="0.25">
      <c r="A5" s="76"/>
      <c r="B5" s="10" t="s">
        <v>0</v>
      </c>
      <c r="C5" s="34">
        <v>2438</v>
      </c>
      <c r="D5" s="11">
        <f>+C5+H5</f>
        <v>2463</v>
      </c>
      <c r="E5" s="35">
        <v>2500</v>
      </c>
      <c r="F5" s="36">
        <v>2550</v>
      </c>
      <c r="G5" s="3"/>
      <c r="H5" s="37">
        <v>25</v>
      </c>
      <c r="J5" t="s">
        <v>8</v>
      </c>
    </row>
    <row r="6" spans="1:11" x14ac:dyDescent="0.25">
      <c r="A6" s="76"/>
      <c r="B6" s="12"/>
      <c r="C6" s="13">
        <f>C5-E5</f>
        <v>-62</v>
      </c>
      <c r="D6" s="14">
        <f>D5-E5</f>
        <v>-37</v>
      </c>
      <c r="E6" s="33">
        <v>0</v>
      </c>
      <c r="F6" s="15">
        <f>F5-E5</f>
        <v>50</v>
      </c>
      <c r="G6" s="3"/>
      <c r="H6" s="16"/>
      <c r="J6" t="s">
        <v>9</v>
      </c>
    </row>
    <row r="7" spans="1:11" ht="15.75" thickBot="1" x14ac:dyDescent="0.3">
      <c r="A7" s="77"/>
      <c r="B7" s="17" t="s">
        <v>2</v>
      </c>
      <c r="C7" s="18">
        <v>0</v>
      </c>
      <c r="D7" s="42">
        <v>0.05</v>
      </c>
      <c r="E7" s="40">
        <v>0.125</v>
      </c>
      <c r="F7" s="41">
        <v>0.25</v>
      </c>
      <c r="G7" s="3"/>
      <c r="H7" s="19"/>
      <c r="J7" t="s">
        <v>49</v>
      </c>
    </row>
    <row r="8" spans="1:11" x14ac:dyDescent="0.25">
      <c r="A8" s="75" t="s">
        <v>35</v>
      </c>
      <c r="B8" s="6"/>
      <c r="C8" s="7" t="s">
        <v>6</v>
      </c>
      <c r="D8" s="7" t="s">
        <v>16</v>
      </c>
      <c r="E8" s="7" t="s">
        <v>12</v>
      </c>
      <c r="F8" s="8" t="s">
        <v>7</v>
      </c>
      <c r="G8" s="3"/>
      <c r="H8" s="9" t="s">
        <v>14</v>
      </c>
    </row>
    <row r="9" spans="1:11" x14ac:dyDescent="0.25">
      <c r="A9" s="78"/>
      <c r="B9" s="10" t="s">
        <v>1</v>
      </c>
      <c r="C9" s="34">
        <v>1552</v>
      </c>
      <c r="D9" s="11">
        <f>C9+H9</f>
        <v>1572</v>
      </c>
      <c r="E9" s="35">
        <v>1600</v>
      </c>
      <c r="F9" s="36">
        <v>1620</v>
      </c>
      <c r="G9" s="3"/>
      <c r="H9" s="37">
        <v>20</v>
      </c>
      <c r="J9" t="s">
        <v>10</v>
      </c>
    </row>
    <row r="10" spans="1:11" x14ac:dyDescent="0.25">
      <c r="A10" s="78"/>
      <c r="B10" s="27"/>
      <c r="C10" s="13">
        <f>C9-E9</f>
        <v>-48</v>
      </c>
      <c r="D10" s="14">
        <f>D9-E9</f>
        <v>-28</v>
      </c>
      <c r="E10" s="33">
        <v>0</v>
      </c>
      <c r="F10" s="15">
        <f>F9-E9</f>
        <v>20</v>
      </c>
      <c r="G10" s="4"/>
      <c r="H10" s="16"/>
    </row>
    <row r="11" spans="1:11" ht="15.75" thickBot="1" x14ac:dyDescent="0.3">
      <c r="A11" s="79"/>
      <c r="B11" s="17" t="s">
        <v>3</v>
      </c>
      <c r="C11" s="18">
        <v>0</v>
      </c>
      <c r="D11" s="42">
        <v>0.05</v>
      </c>
      <c r="E11" s="40">
        <v>0.125</v>
      </c>
      <c r="F11" s="41">
        <v>0.25</v>
      </c>
      <c r="G11" s="3"/>
      <c r="H11" s="19"/>
    </row>
    <row r="12" spans="1:11" x14ac:dyDescent="0.25">
      <c r="A12" s="75" t="s">
        <v>39</v>
      </c>
      <c r="B12" s="6"/>
      <c r="C12" s="7" t="s">
        <v>45</v>
      </c>
      <c r="D12" s="7" t="s">
        <v>44</v>
      </c>
      <c r="E12" s="7" t="s">
        <v>43</v>
      </c>
      <c r="F12" s="8" t="s">
        <v>42</v>
      </c>
      <c r="G12" s="3"/>
      <c r="H12" s="9" t="s">
        <v>46</v>
      </c>
    </row>
    <row r="13" spans="1:11" x14ac:dyDescent="0.25">
      <c r="A13" s="78"/>
      <c r="B13" s="10" t="s">
        <v>40</v>
      </c>
      <c r="C13" s="34">
        <v>29</v>
      </c>
      <c r="D13" s="11">
        <f>C13+H13</f>
        <v>30</v>
      </c>
      <c r="E13" s="35">
        <v>32</v>
      </c>
      <c r="F13" s="36">
        <v>34</v>
      </c>
      <c r="G13" s="3"/>
      <c r="H13" s="37">
        <v>1</v>
      </c>
    </row>
    <row r="14" spans="1:11" x14ac:dyDescent="0.25">
      <c r="A14" s="78"/>
      <c r="B14" s="27"/>
      <c r="C14" s="13">
        <f>C13-E13</f>
        <v>-3</v>
      </c>
      <c r="D14" s="14">
        <f>D13-E13</f>
        <v>-2</v>
      </c>
      <c r="E14" s="33">
        <v>0</v>
      </c>
      <c r="F14" s="15">
        <f>F13-E13</f>
        <v>2</v>
      </c>
      <c r="G14" s="4"/>
      <c r="H14" s="16"/>
    </row>
    <row r="15" spans="1:11" ht="15.75" thickBot="1" x14ac:dyDescent="0.3">
      <c r="A15" s="79"/>
      <c r="B15" s="17" t="s">
        <v>41</v>
      </c>
      <c r="C15" s="18">
        <v>0</v>
      </c>
      <c r="D15" s="42">
        <v>0.05</v>
      </c>
      <c r="E15" s="40">
        <v>7.4999999999999997E-2</v>
      </c>
      <c r="F15" s="41">
        <v>0.15</v>
      </c>
      <c r="G15" s="3"/>
      <c r="H15" s="19"/>
    </row>
    <row r="16" spans="1:11" x14ac:dyDescent="0.25">
      <c r="H16" s="2"/>
    </row>
    <row r="17" spans="1:12" ht="15.75" thickBot="1" x14ac:dyDescent="0.3"/>
    <row r="18" spans="1:12" ht="15.75" thickBot="1" x14ac:dyDescent="0.3">
      <c r="A18" s="74" t="s">
        <v>17</v>
      </c>
      <c r="B18" s="72"/>
      <c r="C18" s="73"/>
    </row>
    <row r="19" spans="1:12" s="1" customFormat="1" x14ac:dyDescent="0.25">
      <c r="A19" s="80" t="s">
        <v>23</v>
      </c>
      <c r="B19" s="26" t="s">
        <v>18</v>
      </c>
      <c r="C19" s="54">
        <v>2400</v>
      </c>
      <c r="D19" s="68" t="s">
        <v>26</v>
      </c>
      <c r="E19" s="69"/>
      <c r="F19" s="69"/>
      <c r="J19" s="29"/>
      <c r="K19" s="28"/>
      <c r="L19" s="30"/>
    </row>
    <row r="20" spans="1:12" s="1" customFormat="1" ht="15.75" thickBot="1" x14ac:dyDescent="0.3">
      <c r="A20" s="81"/>
      <c r="B20" s="25" t="s">
        <v>2</v>
      </c>
      <c r="C20" s="43">
        <f>IF(C19&lt;C5,0,D20)</f>
        <v>0</v>
      </c>
      <c r="D20" s="45">
        <f>IF(C19&lt;D5,0,E20)</f>
        <v>0</v>
      </c>
      <c r="E20" s="44">
        <f>IF(C19&lt;E5,D7+(E7-D7)*(C19-D5)/(E5-D5),F20)</f>
        <v>-7.77027027027027E-2</v>
      </c>
      <c r="F20" s="44">
        <f>IF(C19&lt;=F5,E7+(F7-E7)*(C19-E5)/(F5-E5),F7)</f>
        <v>-0.125</v>
      </c>
      <c r="K20" s="28"/>
      <c r="L20" s="30"/>
    </row>
    <row r="21" spans="1:12" s="1" customFormat="1" x14ac:dyDescent="0.25">
      <c r="A21" s="66" t="str">
        <f>A8</f>
        <v>S2 EBITDA consolidé (M€)
après loyers</v>
      </c>
      <c r="B21" s="26" t="s">
        <v>19</v>
      </c>
      <c r="C21" s="54">
        <v>1612</v>
      </c>
      <c r="D21" s="68" t="s">
        <v>27</v>
      </c>
      <c r="E21" s="69"/>
      <c r="F21" s="69"/>
      <c r="K21" s="28"/>
      <c r="L21" s="30"/>
    </row>
    <row r="22" spans="1:12" s="1" customFormat="1" ht="15.75" thickBot="1" x14ac:dyDescent="0.3">
      <c r="A22" s="67" t="e">
        <f>#REF!-#REF!</f>
        <v>#REF!</v>
      </c>
      <c r="B22" s="25" t="s">
        <v>3</v>
      </c>
      <c r="C22" s="43">
        <f>IF(C21&lt;C9,0,D22)</f>
        <v>0.2</v>
      </c>
      <c r="D22" s="45">
        <f>IF(C21&lt;D9,0,E22)</f>
        <v>0.2</v>
      </c>
      <c r="E22" s="45">
        <f>IF(C21&lt;E9,D11+(E11-D11)*(C21-D9)/(E9-D9),F22)</f>
        <v>0.2</v>
      </c>
      <c r="F22" s="45">
        <f>IF(C21&lt;F9,E11+(F11-E11)*(C21-E9)/(F9-E9),F11)</f>
        <v>0.2</v>
      </c>
    </row>
    <row r="23" spans="1:12" s="1" customFormat="1" x14ac:dyDescent="0.25">
      <c r="A23" s="66" t="str">
        <f>A12</f>
        <v>S3 Nb agglomérations 5G (&gt;100k)</v>
      </c>
      <c r="B23" s="26" t="s">
        <v>47</v>
      </c>
      <c r="C23" s="54">
        <v>34</v>
      </c>
      <c r="D23" s="68" t="s">
        <v>48</v>
      </c>
      <c r="E23" s="69"/>
      <c r="F23" s="69"/>
      <c r="K23" s="28"/>
      <c r="L23" s="30"/>
    </row>
    <row r="24" spans="1:12" s="1" customFormat="1" ht="15.75" thickBot="1" x14ac:dyDescent="0.3">
      <c r="A24" s="67" t="e">
        <f>#REF!-#REF!</f>
        <v>#REF!</v>
      </c>
      <c r="B24" s="25" t="s">
        <v>41</v>
      </c>
      <c r="C24" s="43">
        <f>IF(C23&lt;D13,0,D24)</f>
        <v>0.15</v>
      </c>
      <c r="D24" s="51">
        <f>IF(C23&lt;D13,0,E24)</f>
        <v>0.15</v>
      </c>
      <c r="E24" s="51">
        <f>IF(C23&lt;E13,D15+(E15-D15)*(C23-D13)/(E13-D13),F24)</f>
        <v>0.15</v>
      </c>
      <c r="F24" s="51">
        <f>IF(C23&lt;F13,E15+(F15-E15)*(C23-E13)/(F13-E13),F15)</f>
        <v>0.15</v>
      </c>
    </row>
    <row r="25" spans="1:12" s="1" customFormat="1" ht="3.75" customHeight="1" thickBot="1" x14ac:dyDescent="0.3">
      <c r="A25" s="20"/>
      <c r="B25" s="20"/>
      <c r="C25" s="21"/>
    </row>
    <row r="26" spans="1:12" s="1" customFormat="1" ht="15.75" thickBot="1" x14ac:dyDescent="0.3">
      <c r="A26" s="23"/>
      <c r="B26" s="24" t="s">
        <v>50</v>
      </c>
      <c r="C26" s="62">
        <f>+SUM(C20,C22,C24)</f>
        <v>0.35</v>
      </c>
    </row>
    <row r="27" spans="1:12" s="1" customFormat="1" x14ac:dyDescent="0.25">
      <c r="A27" s="22"/>
      <c r="B27" s="3"/>
      <c r="C27" s="3"/>
    </row>
    <row r="28" spans="1:12" s="1" customFormat="1" x14ac:dyDescent="0.25">
      <c r="A28" s="22"/>
      <c r="B28" s="3"/>
      <c r="C28" s="3"/>
    </row>
    <row r="29" spans="1:12" x14ac:dyDescent="0.25">
      <c r="A29" s="48" t="s">
        <v>28</v>
      </c>
      <c r="B29" s="48" t="s">
        <v>33</v>
      </c>
      <c r="C29" s="48" t="s">
        <v>31</v>
      </c>
    </row>
    <row r="30" spans="1:12" x14ac:dyDescent="0.25">
      <c r="A30" s="53">
        <v>8100</v>
      </c>
      <c r="B30" s="52">
        <v>10300000</v>
      </c>
      <c r="C30" s="46">
        <f>B30</f>
        <v>10300000</v>
      </c>
    </row>
    <row r="31" spans="1:12" x14ac:dyDescent="0.25">
      <c r="A31" s="47"/>
      <c r="B31" s="3"/>
      <c r="C31" s="3"/>
    </row>
    <row r="32" spans="1:12" x14ac:dyDescent="0.25">
      <c r="A32" s="48" t="s">
        <v>30</v>
      </c>
      <c r="B32" s="48" t="s">
        <v>29</v>
      </c>
      <c r="C32" s="48" t="s">
        <v>32</v>
      </c>
      <c r="D32" s="48" t="s">
        <v>34</v>
      </c>
    </row>
    <row r="33" spans="1:4" x14ac:dyDescent="0.25">
      <c r="A33" s="52">
        <v>32000000</v>
      </c>
      <c r="B33" s="46">
        <f>A33*C26</f>
        <v>11200000</v>
      </c>
      <c r="C33" s="46">
        <f>B33/2</f>
        <v>5600000</v>
      </c>
      <c r="D33" s="46">
        <f>C33/A30</f>
        <v>691.35802469135797</v>
      </c>
    </row>
    <row r="34" spans="1:4" x14ac:dyDescent="0.25">
      <c r="A34" s="3"/>
      <c r="B34" s="3"/>
      <c r="C34" s="48" t="s">
        <v>31</v>
      </c>
    </row>
    <row r="35" spans="1:4" x14ac:dyDescent="0.25">
      <c r="A35" s="3"/>
      <c r="B35" s="3"/>
      <c r="C35" s="46">
        <f>B33/2</f>
        <v>5600000</v>
      </c>
    </row>
    <row r="36" spans="1:4" x14ac:dyDescent="0.25">
      <c r="A36" s="3" t="s">
        <v>54</v>
      </c>
      <c r="B36" s="3" t="s">
        <v>58</v>
      </c>
      <c r="C36" s="3"/>
    </row>
    <row r="37" spans="1:4" x14ac:dyDescent="0.25">
      <c r="A37" s="3" t="s">
        <v>55</v>
      </c>
      <c r="B37" s="3" t="s">
        <v>57</v>
      </c>
      <c r="C37" s="61"/>
    </row>
    <row r="38" spans="1:4" x14ac:dyDescent="0.25">
      <c r="A38" s="3" t="s">
        <v>56</v>
      </c>
      <c r="B38" s="3" t="s">
        <v>65</v>
      </c>
      <c r="C38" s="3"/>
    </row>
    <row r="39" spans="1:4" x14ac:dyDescent="0.25">
      <c r="A39" s="3"/>
      <c r="B39" s="3"/>
      <c r="C39" s="3"/>
    </row>
    <row r="40" spans="1:4" x14ac:dyDescent="0.25">
      <c r="A40" s="3"/>
      <c r="B40" s="3"/>
      <c r="C40" s="3"/>
    </row>
    <row r="41" spans="1:4" x14ac:dyDescent="0.25">
      <c r="A41" s="3"/>
      <c r="B41" s="3"/>
      <c r="C41" s="3"/>
    </row>
    <row r="42" spans="1:4" x14ac:dyDescent="0.25">
      <c r="A42" s="3"/>
      <c r="B42" s="3"/>
      <c r="C42" s="3"/>
    </row>
    <row r="43" spans="1:4" x14ac:dyDescent="0.25">
      <c r="A43" s="3"/>
      <c r="B43" s="3"/>
      <c r="C43" s="3"/>
    </row>
    <row r="44" spans="1:4" x14ac:dyDescent="0.25">
      <c r="A44" s="3"/>
      <c r="B44" s="3"/>
      <c r="C44" s="3"/>
    </row>
    <row r="45" spans="1:4" x14ac:dyDescent="0.25">
      <c r="A45" s="3"/>
      <c r="B45" s="3"/>
      <c r="C45" s="3"/>
    </row>
    <row r="46" spans="1:4" x14ac:dyDescent="0.25">
      <c r="A46" s="3"/>
      <c r="B46" s="3"/>
      <c r="C46" s="3"/>
    </row>
    <row r="47" spans="1:4" x14ac:dyDescent="0.25">
      <c r="A47" s="3"/>
      <c r="B47" s="3"/>
      <c r="C47" s="3"/>
    </row>
    <row r="48" spans="1:4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</sheetData>
  <sheetProtection formatCells="0" formatColumns="0" formatRows="0" insertColumns="0" insertRows="0" insertHyperlinks="0" deleteColumns="0" deleteRows="0" sort="0" autoFilter="0" pivotTables="0"/>
  <mergeCells count="12">
    <mergeCell ref="A23:A24"/>
    <mergeCell ref="D23:F23"/>
    <mergeCell ref="A1:H1"/>
    <mergeCell ref="A3:F3"/>
    <mergeCell ref="A18:C18"/>
    <mergeCell ref="D19:F19"/>
    <mergeCell ref="D21:F21"/>
    <mergeCell ref="A4:A7"/>
    <mergeCell ref="A8:A11"/>
    <mergeCell ref="A19:A20"/>
    <mergeCell ref="A21:A22"/>
    <mergeCell ref="A12:A15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Intéressement CFTC</vt:lpstr>
      <vt:lpstr>Hypot Calcul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BOISSIN, Dorothee</dc:creator>
  <cp:lastModifiedBy>MENEZ, Loïc</cp:lastModifiedBy>
  <cp:lastPrinted>2022-02-18T10:25:55Z</cp:lastPrinted>
  <dcterms:created xsi:type="dcterms:W3CDTF">2016-04-29T08:37:47Z</dcterms:created>
  <dcterms:modified xsi:type="dcterms:W3CDTF">2022-02-25T15:12:59Z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Accord Interssement 2016 PF06.xlsx</vt:lpwstr>
  </property>
  <property fmtid="{D5CDD505-2E9C-101B-9397-08002B2CF9AE}" pid="3" name="MSIP_Label_59934039-ae21-42ab-8848-d62b6328cef8_Enabled">
    <vt:lpwstr>true</vt:lpwstr>
  </property>
  <property fmtid="{D5CDD505-2E9C-101B-9397-08002B2CF9AE}" pid="4" name="MSIP_Label_59934039-ae21-42ab-8848-d62b6328cef8_SetDate">
    <vt:lpwstr>2021-09-28T08:20:56Z</vt:lpwstr>
  </property>
  <property fmtid="{D5CDD505-2E9C-101B-9397-08002B2CF9AE}" pid="5" name="MSIP_Label_59934039-ae21-42ab-8848-d62b6328cef8_Method">
    <vt:lpwstr>Standard</vt:lpwstr>
  </property>
  <property fmtid="{D5CDD505-2E9C-101B-9397-08002B2CF9AE}" pid="6" name="MSIP_Label_59934039-ae21-42ab-8848-d62b6328cef8_Name">
    <vt:lpwstr>LBL_05</vt:lpwstr>
  </property>
  <property fmtid="{D5CDD505-2E9C-101B-9397-08002B2CF9AE}" pid="7" name="MSIP_Label_59934039-ae21-42ab-8848-d62b6328cef8_SiteId">
    <vt:lpwstr>61ed2b68-f880-49d7-bbc9-9a645e9dcf7c</vt:lpwstr>
  </property>
  <property fmtid="{D5CDD505-2E9C-101B-9397-08002B2CF9AE}" pid="8" name="MSIP_Label_59934039-ae21-42ab-8848-d62b6328cef8_ActionId">
    <vt:lpwstr>370dc307-6790-4bcc-93a6-8eb94a769569</vt:lpwstr>
  </property>
  <property fmtid="{D5CDD505-2E9C-101B-9397-08002B2CF9AE}" pid="9" name="MSIP_Label_59934039-ae21-42ab-8848-d62b6328cef8_ContentBits">
    <vt:lpwstr>0</vt:lpwstr>
  </property>
</Properties>
</file>